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omkin\Dropbox\Jahn\Watch Course\Lecture Attachments\"/>
    </mc:Choice>
  </mc:AlternateContent>
  <bookViews>
    <workbookView xWindow="0" yWindow="0" windowWidth="20490" windowHeight="7515"/>
  </bookViews>
  <sheets>
    <sheet name="Monthly Budget" sheetId="1" r:id="rId1"/>
    <sheet name="Clients" sheetId="3" r:id="rId2"/>
  </sheets>
  <definedNames>
    <definedName name="_xlnm._FilterDatabase" localSheetId="0" hidden="1">'Monthly Budget'!$J$27:$J$55</definedName>
    <definedName name="_xlnm.Criteria" localSheetId="0">'Monthly Budget'!#REF!</definedName>
    <definedName name="_xlnm.Extract" localSheetId="0">'Monthly Budget'!#REF!</definedName>
  </definedNames>
  <calcPr calcId="152511"/>
</workbook>
</file>

<file path=xl/calcChain.xml><?xml version="1.0" encoding="utf-8"?>
<calcChain xmlns="http://schemas.openxmlformats.org/spreadsheetml/2006/main">
  <c r="K32" i="1" l="1"/>
  <c r="L32" i="1"/>
  <c r="K35" i="1" l="1"/>
  <c r="L35" i="1"/>
  <c r="K20" i="1" l="1"/>
  <c r="L20" i="1"/>
  <c r="K21" i="1"/>
  <c r="L21" i="1"/>
  <c r="K19" i="1"/>
  <c r="L19" i="1"/>
  <c r="K31" i="1"/>
  <c r="L31" i="1"/>
  <c r="K30" i="1"/>
  <c r="L30" i="1"/>
  <c r="K13" i="1"/>
  <c r="K14" i="1"/>
  <c r="K15" i="1"/>
  <c r="K16" i="1"/>
  <c r="L13" i="1"/>
  <c r="L14" i="1"/>
  <c r="L15" i="1"/>
  <c r="L16" i="1"/>
  <c r="K27" i="1"/>
  <c r="L27" i="1"/>
  <c r="K33" i="1"/>
  <c r="K34" i="1"/>
  <c r="L33" i="1"/>
  <c r="L34" i="1"/>
  <c r="K29" i="1"/>
  <c r="L29" i="1"/>
  <c r="K28" i="1"/>
  <c r="L28" i="1"/>
  <c r="K18" i="1"/>
  <c r="L18" i="1"/>
  <c r="K17" i="1"/>
  <c r="L17" i="1"/>
  <c r="C33" i="1" l="1"/>
  <c r="C34" i="1"/>
  <c r="C35" i="1"/>
  <c r="C36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12" i="1"/>
  <c r="K22" i="1"/>
  <c r="K23" i="1"/>
  <c r="K6" i="1"/>
  <c r="K7" i="1"/>
  <c r="K8" i="1"/>
  <c r="I24" i="1" l="1"/>
  <c r="L12" i="1"/>
  <c r="L22" i="1"/>
  <c r="L23" i="1"/>
  <c r="L24" i="1" l="1"/>
  <c r="C37" i="1" l="1"/>
  <c r="E37" i="1" s="1"/>
  <c r="E35" i="1"/>
  <c r="E33" i="1"/>
  <c r="E36" i="1"/>
  <c r="E34" i="1"/>
  <c r="L5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E38" i="1" l="1"/>
  <c r="C38" i="1"/>
  <c r="B34" i="1"/>
  <c r="B33" i="1"/>
  <c r="B36" i="1"/>
  <c r="B35" i="1"/>
  <c r="B37" i="1"/>
  <c r="I9" i="1"/>
  <c r="C6" i="1" s="1"/>
  <c r="J9" i="1"/>
  <c r="D6" i="1" s="1"/>
  <c r="L6" i="1"/>
  <c r="L7" i="1"/>
  <c r="L8" i="1"/>
  <c r="J56" i="1"/>
  <c r="D7" i="1" s="1"/>
  <c r="I56" i="1"/>
  <c r="E7" i="1" l="1"/>
  <c r="E6" i="1"/>
  <c r="C8" i="1"/>
  <c r="D8" i="1"/>
  <c r="L9" i="1"/>
  <c r="L56" i="1"/>
  <c r="E8" i="1" l="1"/>
  <c r="D36" i="1"/>
  <c r="D34" i="1"/>
  <c r="D37" i="1"/>
  <c r="D35" i="1"/>
  <c r="D33" i="1"/>
  <c r="D38" i="1" l="1"/>
</calcChain>
</file>

<file path=xl/sharedStrings.xml><?xml version="1.0" encoding="utf-8"?>
<sst xmlns="http://schemas.openxmlformats.org/spreadsheetml/2006/main" count="76" uniqueCount="62">
  <si>
    <t>Other</t>
  </si>
  <si>
    <t>Total</t>
  </si>
  <si>
    <t>Income</t>
  </si>
  <si>
    <t>Expenses</t>
  </si>
  <si>
    <t>Top 5 Amount</t>
  </si>
  <si>
    <t>ESTIMATED</t>
  </si>
  <si>
    <t>ACTUAL</t>
  </si>
  <si>
    <t>DIFFERENCE</t>
  </si>
  <si>
    <t>INCOME</t>
  </si>
  <si>
    <t>TOP 5 AMOUNT</t>
  </si>
  <si>
    <t>WHAT ARE MY TOP 5 HIGHEST OPERATING EXPENSES?</t>
  </si>
  <si>
    <t>EXPENSE</t>
  </si>
  <si>
    <t>AMOUNT</t>
  </si>
  <si>
    <t>% OF EXPENSES</t>
  </si>
  <si>
    <t>BUDGET TOTALS</t>
  </si>
  <si>
    <t>Total Operating</t>
  </si>
  <si>
    <t>15% REDUCTION</t>
  </si>
  <si>
    <t>Balance (Income minus Expenses)</t>
  </si>
  <si>
    <t>Net sales</t>
  </si>
  <si>
    <t>Interest income</t>
  </si>
  <si>
    <t>Asset sales (gain/loss)</t>
  </si>
  <si>
    <t xml:space="preserve"> </t>
  </si>
  <si>
    <t>MANUFACTURING EXPENSES</t>
  </si>
  <si>
    <t>Watch Box Customs</t>
  </si>
  <si>
    <t>Watch Sample Shipping</t>
  </si>
  <si>
    <t>Website Domain</t>
  </si>
  <si>
    <t>Website</t>
  </si>
  <si>
    <t xml:space="preserve">Total </t>
  </si>
  <si>
    <t>Watch (per 100)</t>
  </si>
  <si>
    <t>Straps (per 100)</t>
  </si>
  <si>
    <t>Deployment Buckles - standard (per 300)</t>
  </si>
  <si>
    <t>Deployment Buckle Logo Engraving (per 300)</t>
  </si>
  <si>
    <t>Deployment Buckles - gold plating (per 100)</t>
  </si>
  <si>
    <t>Billboard Image Design</t>
  </si>
  <si>
    <t xml:space="preserve">Billboards </t>
  </si>
  <si>
    <t>Magazines Ad</t>
  </si>
  <si>
    <t>OPS &amp; MKTG EXPENSES</t>
  </si>
  <si>
    <t>Company Registration in KZ</t>
  </si>
  <si>
    <t>Watch Box Sample (2)</t>
  </si>
  <si>
    <t>Watch Box Sample Shipping</t>
  </si>
  <si>
    <t>Product Certification</t>
  </si>
  <si>
    <t>Watch Box Shipping (200)</t>
  </si>
  <si>
    <t>Catalog Design</t>
  </si>
  <si>
    <t>Catalog Print (100)</t>
  </si>
  <si>
    <t>Membership Card Production (100)</t>
  </si>
  <si>
    <t>Box Wrapping and Carrying Bag Production (100)</t>
  </si>
  <si>
    <t>Plastic Business Cards (100)</t>
  </si>
  <si>
    <t>Name</t>
  </si>
  <si>
    <t>Contact</t>
  </si>
  <si>
    <t>Watch Agent Costs</t>
  </si>
  <si>
    <t>Production</t>
  </si>
  <si>
    <t>Marketing</t>
  </si>
  <si>
    <t>Gross Profit</t>
  </si>
  <si>
    <t>Net Profits</t>
  </si>
  <si>
    <t>Total Expense</t>
  </si>
  <si>
    <t>Total Gross</t>
  </si>
  <si>
    <t>Watch Box (per 200)</t>
  </si>
  <si>
    <t>Watch Samples</t>
  </si>
  <si>
    <t>3D Modeling, Design &amp; Technical Documentation</t>
  </si>
  <si>
    <t>Your Logo Here</t>
  </si>
  <si>
    <t>Marketing Images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</si>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</sst>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mmmm\ yyyy"/>
    <numFmt numFmtId="165" formatCode="0.0%"/>
  </numFmts>
  <fonts count="16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sz val="10"/>
      <color theme="0"/>
      <name val="Gill Sans MT"/>
      <family val="2"/>
      <scheme val="minor"/>
    </font>
    <font>
      <b/>
      <sz val="18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Gill Sans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2" applyFont="1" applyFill="1" applyBorder="1"/>
    <xf numFmtId="0" fontId="0" fillId="0" borderId="0" xfId="0" applyFont="1" applyFill="1" applyBorder="1" applyAlignment="1">
      <alignment horizontal="left" indent="1"/>
    </xf>
    <xf numFmtId="40" fontId="0" fillId="0" borderId="0" xfId="2" applyNumberFormat="1" applyFont="1" applyFill="1" applyBorder="1"/>
    <xf numFmtId="40" fontId="0" fillId="0" borderId="0" xfId="0" applyNumberFormat="1" applyFont="1" applyFill="1" applyBorder="1"/>
    <xf numFmtId="0" fontId="8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left" indent="1"/>
    </xf>
    <xf numFmtId="0" fontId="5" fillId="0" borderId="0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43" fontId="1" fillId="2" borderId="0" xfId="2" applyFont="1" applyFill="1"/>
    <xf numFmtId="43" fontId="1" fillId="2" borderId="0" xfId="0" applyNumberFormat="1" applyFont="1" applyFill="1"/>
    <xf numFmtId="0" fontId="0" fillId="2" borderId="0" xfId="0" applyFill="1" applyAlignment="1"/>
    <xf numFmtId="9" fontId="0" fillId="2" borderId="0" xfId="1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43" fontId="0" fillId="0" borderId="0" xfId="2" applyNumberFormat="1" applyFont="1" applyFill="1" applyBorder="1"/>
    <xf numFmtId="43" fontId="0" fillId="0" borderId="0" xfId="0" applyNumberFormat="1" applyFont="1" applyFill="1" applyBorder="1"/>
    <xf numFmtId="0" fontId="0" fillId="0" borderId="0" xfId="0" applyFill="1"/>
    <xf numFmtId="0" fontId="11" fillId="0" borderId="0" xfId="3" applyFill="1" applyAlignment="1">
      <alignment horizontal="left" indent="1"/>
    </xf>
    <xf numFmtId="165" fontId="0" fillId="0" borderId="0" xfId="1" applyNumberFormat="1" applyFont="1" applyFill="1" applyBorder="1"/>
    <xf numFmtId="165" fontId="0" fillId="0" borderId="0" xfId="0" applyNumberFormat="1" applyFont="1" applyFill="1" applyBorder="1"/>
    <xf numFmtId="0" fontId="0" fillId="3" borderId="0" xfId="0" applyFill="1"/>
    <xf numFmtId="0" fontId="0" fillId="3" borderId="0" xfId="0" applyFill="1" applyAlignment="1">
      <alignment vertical="center"/>
    </xf>
    <xf numFmtId="0" fontId="13" fillId="0" borderId="1" xfId="0" applyFont="1" applyBorder="1"/>
    <xf numFmtId="0" fontId="13" fillId="0" borderId="2" xfId="0" applyFont="1" applyBorder="1"/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left"/>
    </xf>
    <xf numFmtId="0" fontId="0" fillId="2" borderId="0" xfId="0" applyFill="1" applyBorder="1"/>
    <xf numFmtId="6" fontId="0" fillId="2" borderId="0" xfId="0" applyNumberFormat="1" applyFill="1" applyBorder="1" applyAlignment="1">
      <alignment horizontal="left"/>
    </xf>
    <xf numFmtId="9" fontId="0" fillId="2" borderId="9" xfId="0" applyNumberFormat="1" applyFill="1" applyBorder="1" applyAlignment="1">
      <alignment horizontal="left"/>
    </xf>
    <xf numFmtId="6" fontId="0" fillId="2" borderId="12" xfId="0" applyNumberFormat="1" applyFill="1" applyBorder="1" applyAlignment="1">
      <alignment horizontal="left"/>
    </xf>
    <xf numFmtId="0" fontId="0" fillId="4" borderId="11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8" xfId="0" applyFill="1" applyBorder="1"/>
    <xf numFmtId="0" fontId="15" fillId="0" borderId="1" xfId="4" applyBorder="1" applyAlignment="1">
      <alignment horizontal="center"/>
    </xf>
    <xf numFmtId="0" fontId="0" fillId="3" borderId="0" xfId="0" applyFill="1" applyAlignment="1">
      <alignment horizontal="center"/>
    </xf>
    <xf numFmtId="43" fontId="0" fillId="2" borderId="0" xfId="0" applyNumberFormat="1" applyFill="1" applyAlignment="1">
      <alignment horizontal="center"/>
    </xf>
    <xf numFmtId="164" fontId="12" fillId="0" borderId="0" xfId="0" applyNumberFormat="1" applyFont="1" applyFill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</cellXfs>
  <cellStyles count="5">
    <cellStyle name="Comma" xfId="2" builtinId="3"/>
    <cellStyle name="Hyperlink" xfId="4" builtinId="8"/>
    <cellStyle name="Normal" xfId="0" builtinId="0" customBuiltin="1"/>
    <cellStyle name="Percent" xfId="1" builtinId="5"/>
    <cellStyle name="Title" xfId="3" builtinId="1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59999389629810485"/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 val="0"/>
        <i val="0"/>
        <color theme="1"/>
      </font>
      <fill>
        <patternFill patternType="solid">
          <fgColor theme="4"/>
          <bgColor theme="8" tint="0.59996337778862885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theme="4" tint="0.79979857783745845"/>
          <bgColor theme="8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5">
      <tableStyleElement type="wholeTable" dxfId="28"/>
      <tableStyleElement type="headerRow" dxfId="27"/>
      <tableStyleElement type="totalRow" dxfId="26"/>
      <tableStyleElement type="lastColumn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/>
                </a:solidFill>
              </a:defRPr>
            </a:pPr>
            <a:r>
              <a:rPr lang="en-US" sz="1500" b="0">
                <a:solidFill>
                  <a:schemeClr val="tx2"/>
                </a:solidFill>
              </a:rPr>
              <a:t>BUDGET OVERVIEW</a:t>
            </a:r>
          </a:p>
        </c:rich>
      </c:tx>
      <c:layout>
        <c:manualLayout>
          <c:xMode val="edge"/>
          <c:yMode val="edge"/>
          <c:x val="0.11267172051275741"/>
          <c:y val="0.1047332487670005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Budget'!$B$6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/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'Monthly Budget'!$C$5:$D$5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Budget'!$C$6:$D$6</c:f>
              <c:numCache>
                <c:formatCode>#,##0.00_);[Red]\(#,##0.00\)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'Monthly Budget'!$B$7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90000"/>
                </a:schemeClr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'Monthly Budget'!$C$5:$D$5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Budget'!$C$7:$D$7</c:f>
              <c:numCache>
                <c:formatCode>#,##0.00_);[Red]\(#,##0.00\)</c:formatCode>
                <c:ptCount val="2"/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"/>
        <c:axId val="266979864"/>
        <c:axId val="266975944"/>
      </c:barChart>
      <c:catAx>
        <c:axId val="266979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266975944"/>
        <c:crosses val="autoZero"/>
        <c:auto val="1"/>
        <c:lblAlgn val="ctr"/>
        <c:lblOffset val="100"/>
        <c:noMultiLvlLbl val="0"/>
      </c:catAx>
      <c:valAx>
        <c:axId val="266975944"/>
        <c:scaling>
          <c:orientation val="minMax"/>
        </c:scaling>
        <c:delete val="0"/>
        <c:axPos val="l"/>
        <c:majorGridlines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266979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5780087049104772"/>
          <c:y val="0.11413918438569598"/>
          <c:w val="0.22490337474143743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180976</xdr:rowOff>
    </xdr:from>
    <xdr:to>
      <xdr:col>4</xdr:col>
      <xdr:colOff>1416844</xdr:colOff>
      <xdr:row>28</xdr:row>
      <xdr:rowOff>119062</xdr:rowOff>
    </xdr:to>
    <xdr:graphicFrame macro="">
      <xdr:nvGraphicFramePr>
        <xdr:cNvPr id="6" name="BudgetOverview" descr="Bar chart showing estimated versus actual income and expenses" title="Budget Overview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OperatingExpensesTable" displayName="OperatingExpensesTable" ref="H26:L56" totalsRowCount="1">
  <autoFilter ref="H26:L55"/>
  <sortState ref="H17:L37">
    <sortCondition ref="H16:H37"/>
  </sortState>
  <tableColumns count="5">
    <tableColumn id="1" name="MANUFACTURING EXPENSES" totalsRowLabel="Total Operating" totalsRowDxfId="8"/>
    <tableColumn id="2" name="ESTIMATED" totalsRowFunction="sum" totalsRowDxfId="7"/>
    <tableColumn id="3" name="ACTUAL" totalsRowFunction="sum" totalsRowDxfId="6"/>
    <tableColumn id="5" name="Top 5 Amount" totalsRowDxfId="5">
      <calculatedColumnFormula>OperatingExpensesTable[[#This Row],[ACTUAL]]+(10^-6)*ROW(OperatingExpensesTable[[#This Row],[ACTUAL]])</calculatedColumnFormula>
    </tableColumn>
    <tableColumn id="4" name="DIFFERENCE" totalsRowFunction="sum" totalsRowDxfId="4">
      <calculatedColumnFormula>OperatingExpensesTable[[#This Row],[ESTIMATED]]-OperatingExpensesTable[[#This Row],[ACTUAL]]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Operating Expenses table" altTextSummary="List of operating expenses for estimated and actual values along with a calculated difference"/>
    </ext>
  </extLst>
</table>
</file>

<file path=xl/tables/table2.xml><?xml version="1.0" encoding="utf-8"?>
<table xmlns="http://schemas.openxmlformats.org/spreadsheetml/2006/main" id="3" name="IncomeTable" displayName="IncomeTable" ref="H5:L9" totalsRowCount="1">
  <autoFilter ref="H5:L8"/>
  <tableColumns count="5">
    <tableColumn id="1" name="INCOME" totalsRowLabel="Total" totalsRowDxfId="23"/>
    <tableColumn id="2" name="ESTIMATED" totalsRowFunction="sum" totalsRowDxfId="22" dataCellStyle="Comma"/>
    <tableColumn id="3" name="ACTUAL" totalsRowFunction="sum" totalsRowDxfId="21" dataCellStyle="Comma"/>
    <tableColumn id="5" name="TOP 5 AMOUNT" totalsRowDxfId="20">
      <calculatedColumnFormula>IncomeTable[[#This Row],[ACTUAL]]+(10^-6)*ROW(IncomeTable[[#This Row],[ACTUAL]])</calculatedColumnFormula>
    </tableColumn>
    <tableColumn id="4" name="DIFFERENCE" totalsRowFunction="sum" totalsRowDxfId="19" dataCellStyle="Comma">
      <calculatedColumnFormula>IncomeTable[[#This Row],[ACTUAL]]-IncomeTable[[#This Row],[ESTIMATED]]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Income table" altTextSummary="List of income sources for estimated and actual values along with a calculated difference"/>
    </ext>
  </extLst>
</table>
</file>

<file path=xl/tables/table3.xml><?xml version="1.0" encoding="utf-8"?>
<table xmlns="http://schemas.openxmlformats.org/spreadsheetml/2006/main" id="4" name="TotalsTable" displayName="TotalsTable" ref="B5:E8" totalsRowCount="1">
  <autoFilter ref="B5:E7"/>
  <tableColumns count="4">
    <tableColumn id="1" name="BUDGET TOTALS" totalsRowLabel="Balance (Income minus Expenses)" totalsRowDxfId="3"/>
    <tableColumn id="2" name="ESTIMATED" totalsRowFunction="custom" totalsRowDxfId="2">
      <totalsRowFormula>C6-C7</totalsRowFormula>
    </tableColumn>
    <tableColumn id="3" name="ACTUAL" totalsRowFunction="custom" totalsRowDxfId="1">
      <totalsRowFormula>D6-D7</totalsRowFormula>
    </tableColumn>
    <tableColumn id="4" name="DIFFERENCE" totalsRowFunction="custom" totalsRowDxfId="0" dataCellStyle="Comma">
      <calculatedColumnFormula>TotalsTable[[#This Row],[ACTUAL]]-TotalsTable[[#This Row],[ESTIMATED]]</calculatedColumnFormula>
      <totalsRowFormula>TotalsTable[[#Totals],[ACTUAL]]-TotalsTable[[#Totals],[ESTIMATED]]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="Budget Totals table" altTextSummary="Table that sums total estimated and actual income and expenses from other tables in the worksheet, calculates difference, and provides balance (income minus expenses)"/>
    </ext>
  </extLst>
</table>
</file>

<file path=xl/tables/table4.xml><?xml version="1.0" encoding="utf-8"?>
<table xmlns="http://schemas.openxmlformats.org/spreadsheetml/2006/main" id="1" name="Top5Expenses" displayName="Top5Expenses" ref="B32:E38" totalsRowCount="1">
  <tableColumns count="4">
    <tableColumn id="1" name="EXPENSE" totalsRowLabel="Total" totalsRowDxfId="12">
      <calculatedColumnFormula>INDEX(OperatingExpensesTable[],MATCH(Top5Expenses[[#This Row],[AMOUNT]],OperatingExpensesTable[Top 5 Amount],0),1)</calculatedColumnFormula>
    </tableColumn>
    <tableColumn id="2" name="AMOUNT" totalsRowFunction="sum" totalsRowDxfId="11"/>
    <tableColumn id="3" name="% OF EXPENSES" totalsRowFunction="sum" dataDxfId="18" totalsRowDxfId="10">
      <calculatedColumnFormula>Top5Expenses[[#This Row],[AMOUNT]]/$D$7</calculatedColumnFormula>
    </tableColumn>
    <tableColumn id="4" name="15% REDUCTION" totalsRowFunction="sum" totalsRowDxfId="9" dataCellStyle="Comma">
      <calculatedColumnFormula>Top5Expenses[[#This Row],[AMOUNT]]*0.15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Top 5 highest operating expenses" altTextSummary="Table that provides the top 5 highest operating expenses, percentage of expenses, and 15% reduction for potential savings analysis "/>
    </ext>
  </extLst>
</table>
</file>

<file path=xl/tables/table5.xml><?xml version="1.0" encoding="utf-8"?>
<table xmlns="http://schemas.openxmlformats.org/spreadsheetml/2006/main" id="5" name="PersonnelExpensesTable" displayName="PersonnelExpensesTable" ref="H11:L24" totalsRowCount="1">
  <autoFilter ref="H11:L23"/>
  <tableColumns count="5">
    <tableColumn id="1" name="OPS &amp; MKTG EXPENSES" totalsRowLabel="Total " totalsRowDxfId="17"/>
    <tableColumn id="2" name="ESTIMATED" totalsRowFunction="sum" totalsRowDxfId="16"/>
    <tableColumn id="3" name="ACTUAL" totalsRowDxfId="15"/>
    <tableColumn id="4" name="Top 5 Amount" totalsRowDxfId="14">
      <calculatedColumnFormula>PersonnelExpensesTable[[#This Row],[ACTUAL]]+(10^-6)*ROW(PersonnelExpensesTable[[#This Row],[ACTUAL]])</calculatedColumnFormula>
    </tableColumn>
    <tableColumn id="5" name="DIFFERENCE" totalsRowFunction="sum" totalsRowDxfId="13">
      <calculatedColumnFormula>PersonnelExpensesTable[[#This Row],[ESTIMATED]]-PersonnelExpensesTable[[#This Row],[ACTUAL]]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Personnel Expenses table" altTextSummary="List of personnel expenses for estimated and actual values along with a calculated difference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Q58"/>
  <sheetViews>
    <sheetView showGridLines="0" tabSelected="1" zoomScale="80" zoomScaleNormal="80" workbookViewId="0">
      <pane ySplit="3" topLeftCell="A4" activePane="bottomLeft" state="frozen"/>
      <selection pane="bottomLeft" activeCell="P11" sqref="P11"/>
    </sheetView>
  </sheetViews>
  <sheetFormatPr defaultRowHeight="15.95" customHeight="1" x14ac:dyDescent="0.35"/>
  <cols>
    <col min="1" max="1" width="2.875" style="14" customWidth="1"/>
    <col min="2" max="2" width="29.25" style="14" customWidth="1"/>
    <col min="3" max="5" width="19" style="14" customWidth="1"/>
    <col min="6" max="6" width="2.625" style="14" customWidth="1"/>
    <col min="7" max="7" width="3.75" style="30" customWidth="1"/>
    <col min="8" max="8" width="46.25" style="30" customWidth="1"/>
    <col min="9" max="9" width="12.875" style="30" customWidth="1"/>
    <col min="10" max="10" width="12.5" style="30" customWidth="1"/>
    <col min="11" max="11" width="15.375" style="30" hidden="1" customWidth="1"/>
    <col min="12" max="12" width="15.5" style="30" customWidth="1"/>
    <col min="13" max="13" width="3.75" style="30" customWidth="1"/>
    <col min="14" max="14" width="12.875" customWidth="1"/>
    <col min="15" max="15" width="8.875" customWidth="1"/>
    <col min="16" max="16" width="12.125" customWidth="1"/>
  </cols>
  <sheetData>
    <row r="1" spans="1:13" s="26" customFormat="1" ht="15.95" customHeight="1" x14ac:dyDescent="0.35"/>
    <row r="2" spans="1:13" s="26" customFormat="1" ht="30.75" customHeight="1" x14ac:dyDescent="0.5">
      <c r="B2" s="12" t="s">
        <v>59</v>
      </c>
      <c r="C2"/>
      <c r="D2" s="8"/>
      <c r="E2" s="8"/>
      <c r="F2" s="8"/>
      <c r="G2" s="8"/>
      <c r="H2" s="8"/>
      <c r="I2" s="9"/>
      <c r="J2" s="10"/>
      <c r="K2" s="9"/>
      <c r="L2" s="13"/>
      <c r="M2" s="10"/>
    </row>
    <row r="3" spans="1:13" s="26" customFormat="1" ht="42" customHeight="1" x14ac:dyDescent="1">
      <c r="B3" s="27"/>
      <c r="C3" s="11"/>
      <c r="D3" s="11"/>
      <c r="E3" s="11"/>
      <c r="F3" s="11"/>
      <c r="G3" s="11"/>
      <c r="H3" s="11"/>
      <c r="I3" s="9"/>
      <c r="K3" s="9"/>
      <c r="L3" s="56" t="s">
        <v>61</v>
      </c>
      <c r="M3" s="56"/>
    </row>
    <row r="5" spans="1:13" s="1" customFormat="1" ht="21.75" customHeight="1" x14ac:dyDescent="0.35">
      <c r="A5" s="15"/>
      <c r="B5" s="23" t="s">
        <v>14</v>
      </c>
      <c r="C5" s="2" t="s">
        <v>5</v>
      </c>
      <c r="D5" s="2" t="s">
        <v>6</v>
      </c>
      <c r="E5" s="2" t="s">
        <v>7</v>
      </c>
      <c r="F5" s="16"/>
      <c r="G5" s="31"/>
      <c r="H5" s="23" t="s">
        <v>8</v>
      </c>
      <c r="I5" s="2" t="s">
        <v>5</v>
      </c>
      <c r="J5" s="2" t="s">
        <v>6</v>
      </c>
      <c r="K5" s="2" t="s">
        <v>9</v>
      </c>
      <c r="L5" s="2" t="s">
        <v>7</v>
      </c>
      <c r="M5" s="31"/>
    </row>
    <row r="6" spans="1:13" ht="16.5" customHeight="1" x14ac:dyDescent="0.35">
      <c r="B6" s="5" t="s">
        <v>2</v>
      </c>
      <c r="C6" s="6">
        <f>IncomeTable[[#Totals],[ESTIMATED]]</f>
        <v>0</v>
      </c>
      <c r="D6" s="6">
        <f>IncomeTable[[#Totals],[ACTUAL]]</f>
        <v>0</v>
      </c>
      <c r="E6" s="6">
        <f>TotalsTable[[#This Row],[ACTUAL]]-TotalsTable[[#This Row],[ESTIMATED]]</f>
        <v>0</v>
      </c>
      <c r="F6" s="17"/>
      <c r="H6" s="5" t="s">
        <v>18</v>
      </c>
      <c r="I6" s="6"/>
      <c r="J6" s="6"/>
      <c r="K6" s="6">
        <f>IncomeTable[[#This Row],[ACTUAL]]+(10^-6)*ROW(IncomeTable[[#This Row],[ACTUAL]])</f>
        <v>6.0000000000000002E-6</v>
      </c>
      <c r="L6" s="6">
        <f>IncomeTable[[#This Row],[ACTUAL]]-IncomeTable[[#This Row],[ESTIMATED]]</f>
        <v>0</v>
      </c>
    </row>
    <row r="7" spans="1:13" ht="16.5" customHeight="1" x14ac:dyDescent="0.35">
      <c r="B7" s="5" t="s">
        <v>3</v>
      </c>
      <c r="C7" s="6"/>
      <c r="D7" s="6">
        <f>OperatingExpensesTable[[#Totals],[ACTUAL]]+PersonnelExpensesTable[[#Totals],[ACTUAL]]</f>
        <v>0</v>
      </c>
      <c r="E7" s="6">
        <f>TotalsTable[[#This Row],[ESTIMATED]]-TotalsTable[[#This Row],[ACTUAL]]</f>
        <v>0</v>
      </c>
      <c r="F7" s="17"/>
      <c r="H7" s="5" t="s">
        <v>19</v>
      </c>
      <c r="I7" s="6"/>
      <c r="J7" s="6"/>
      <c r="K7" s="6">
        <f>IncomeTable[[#This Row],[ACTUAL]]+(10^-6)*ROW(IncomeTable[[#This Row],[ACTUAL]])</f>
        <v>6.9999999999999999E-6</v>
      </c>
      <c r="L7" s="6">
        <f>IncomeTable[[#This Row],[ACTUAL]]-IncomeTable[[#This Row],[ESTIMATED]]</f>
        <v>0</v>
      </c>
    </row>
    <row r="8" spans="1:13" ht="16.5" customHeight="1" x14ac:dyDescent="0.35">
      <c r="B8" s="5" t="s">
        <v>17</v>
      </c>
      <c r="C8" s="7">
        <f>C6-C7</f>
        <v>0</v>
      </c>
      <c r="D8" s="7">
        <f>D6-D7</f>
        <v>0</v>
      </c>
      <c r="E8" s="6">
        <f>TotalsTable[[#Totals],[ACTUAL]]-TotalsTable[[#Totals],[ESTIMATED]]</f>
        <v>0</v>
      </c>
      <c r="F8" s="18"/>
      <c r="H8" s="5" t="s">
        <v>20</v>
      </c>
      <c r="I8" s="6"/>
      <c r="J8" s="6"/>
      <c r="K8" s="6">
        <f>IncomeTable[[#This Row],[ACTUAL]]+(10^-6)*ROW(IncomeTable[[#This Row],[ACTUAL]])</f>
        <v>7.9999999999999996E-6</v>
      </c>
      <c r="L8" s="6">
        <f>IncomeTable[[#This Row],[ACTUAL]]-IncomeTable[[#This Row],[ESTIMATED]]</f>
        <v>0</v>
      </c>
    </row>
    <row r="9" spans="1:13" ht="16.5" customHeight="1" x14ac:dyDescent="0.35">
      <c r="H9" s="5" t="s">
        <v>1</v>
      </c>
      <c r="I9" s="6">
        <f>SUBTOTAL(109,IncomeTable[ESTIMATED])</f>
        <v>0</v>
      </c>
      <c r="J9" s="6">
        <f>SUBTOTAL(109,IncomeTable[ACTUAL])</f>
        <v>0</v>
      </c>
      <c r="K9" s="7"/>
      <c r="L9" s="6">
        <f>SUBTOTAL(109,IncomeTable[DIFFERENCE])</f>
        <v>0</v>
      </c>
    </row>
    <row r="10" spans="1:13" ht="16.5" customHeight="1" x14ac:dyDescent="0.35">
      <c r="H10" s="54"/>
      <c r="I10" s="54"/>
      <c r="J10" s="54"/>
      <c r="K10" s="54"/>
      <c r="L10" s="54"/>
    </row>
    <row r="11" spans="1:13" ht="21.75" customHeight="1" x14ac:dyDescent="0.35">
      <c r="H11" s="5" t="s">
        <v>36</v>
      </c>
      <c r="I11" s="4" t="s">
        <v>5</v>
      </c>
      <c r="J11" s="4" t="s">
        <v>6</v>
      </c>
      <c r="K11" s="3" t="s">
        <v>4</v>
      </c>
      <c r="L11" s="4" t="s">
        <v>7</v>
      </c>
    </row>
    <row r="12" spans="1:13" ht="16.5" customHeight="1" x14ac:dyDescent="0.35">
      <c r="H12" s="5" t="s">
        <v>60</v>
      </c>
      <c r="I12" s="6"/>
      <c r="J12" s="6"/>
      <c r="K12" s="7">
        <f>PersonnelExpensesTable[[#This Row],[ACTUAL]]+(10^-6)*ROW(PersonnelExpensesTable[[#This Row],[ACTUAL]])</f>
        <v>1.2E-5</v>
      </c>
      <c r="L12" s="6">
        <f>PersonnelExpensesTable[[#This Row],[ESTIMATED]]-PersonnelExpensesTable[[#This Row],[ACTUAL]]</f>
        <v>0</v>
      </c>
    </row>
    <row r="13" spans="1:13" ht="16.5" customHeight="1" x14ac:dyDescent="0.35">
      <c r="H13" s="5" t="s">
        <v>25</v>
      </c>
      <c r="I13" s="6"/>
      <c r="J13" s="6"/>
      <c r="K13" s="7">
        <f>PersonnelExpensesTable[[#This Row],[ACTUAL]]+(10^-6)*ROW(PersonnelExpensesTable[[#This Row],[ACTUAL]])</f>
        <v>1.2999999999999999E-5</v>
      </c>
      <c r="L13" s="6">
        <f>PersonnelExpensesTable[[#This Row],[ESTIMATED]]-PersonnelExpensesTable[[#This Row],[ACTUAL]]</f>
        <v>0</v>
      </c>
    </row>
    <row r="14" spans="1:13" ht="16.5" customHeight="1" x14ac:dyDescent="0.35">
      <c r="H14" s="5" t="s">
        <v>26</v>
      </c>
      <c r="I14" s="6"/>
      <c r="J14" s="6"/>
      <c r="K14" s="7">
        <f>PersonnelExpensesTable[[#This Row],[ACTUAL]]+(10^-6)*ROW(PersonnelExpensesTable[[#This Row],[ACTUAL]])</f>
        <v>1.4E-5</v>
      </c>
      <c r="L14" s="6">
        <f>PersonnelExpensesTable[[#This Row],[ESTIMATED]]-PersonnelExpensesTable[[#This Row],[ACTUAL]]</f>
        <v>0</v>
      </c>
    </row>
    <row r="15" spans="1:13" ht="16.5" customHeight="1" x14ac:dyDescent="0.35">
      <c r="H15" s="5" t="s">
        <v>33</v>
      </c>
      <c r="I15" s="6"/>
      <c r="J15" s="6"/>
      <c r="K15" s="7">
        <f>PersonnelExpensesTable[[#This Row],[ACTUAL]]+(10^-6)*ROW(PersonnelExpensesTable[[#This Row],[ACTUAL]])</f>
        <v>1.4999999999999999E-5</v>
      </c>
      <c r="L15" s="6">
        <f>PersonnelExpensesTable[[#This Row],[ESTIMATED]]-PersonnelExpensesTable[[#This Row],[ACTUAL]]</f>
        <v>0</v>
      </c>
    </row>
    <row r="16" spans="1:13" ht="16.5" customHeight="1" x14ac:dyDescent="0.35">
      <c r="H16" s="5" t="s">
        <v>34</v>
      </c>
      <c r="I16" s="6"/>
      <c r="J16" s="6"/>
      <c r="K16" s="7">
        <f>PersonnelExpensesTable[[#This Row],[ACTUAL]]+(10^-6)*ROW(PersonnelExpensesTable[[#This Row],[ACTUAL]])</f>
        <v>1.5999999999999999E-5</v>
      </c>
      <c r="L16" s="6">
        <f>PersonnelExpensesTable[[#This Row],[ESTIMATED]]-PersonnelExpensesTable[[#This Row],[ACTUAL]]</f>
        <v>0</v>
      </c>
    </row>
    <row r="17" spans="2:12" ht="21.75" customHeight="1" x14ac:dyDescent="0.35">
      <c r="H17" s="5" t="s">
        <v>35</v>
      </c>
      <c r="I17" s="6"/>
      <c r="J17" s="6"/>
      <c r="K17" s="7">
        <f>PersonnelExpensesTable[[#This Row],[ACTUAL]]+(10^-6)*ROW(PersonnelExpensesTable[[#This Row],[ACTUAL]])</f>
        <v>1.7E-5</v>
      </c>
      <c r="L17" s="6">
        <f>PersonnelExpensesTable[[#This Row],[ESTIMATED]]-PersonnelExpensesTable[[#This Row],[ACTUAL]]</f>
        <v>0</v>
      </c>
    </row>
    <row r="18" spans="2:12" ht="16.5" customHeight="1" x14ac:dyDescent="0.35">
      <c r="H18" s="5" t="s">
        <v>37</v>
      </c>
      <c r="I18" s="6"/>
      <c r="J18" s="6"/>
      <c r="K18" s="7">
        <f>PersonnelExpensesTable[[#This Row],[ACTUAL]]+(10^-6)*ROW(PersonnelExpensesTable[[#This Row],[ACTUAL]])</f>
        <v>1.8E-5</v>
      </c>
      <c r="L18" s="6">
        <f>PersonnelExpensesTable[[#This Row],[ESTIMATED]]-PersonnelExpensesTable[[#This Row],[ACTUAL]]</f>
        <v>0</v>
      </c>
    </row>
    <row r="19" spans="2:12" ht="16.5" customHeight="1" x14ac:dyDescent="0.35">
      <c r="H19" s="5" t="s">
        <v>40</v>
      </c>
      <c r="I19" s="6"/>
      <c r="J19" s="6"/>
      <c r="K19" s="7">
        <f>PersonnelExpensesTable[[#This Row],[ACTUAL]]+(10^-6)*ROW(PersonnelExpensesTable[[#This Row],[ACTUAL]])</f>
        <v>1.8999999999999998E-5</v>
      </c>
      <c r="L19" s="6">
        <f>PersonnelExpensesTable[[#This Row],[ESTIMATED]]-PersonnelExpensesTable[[#This Row],[ACTUAL]]</f>
        <v>0</v>
      </c>
    </row>
    <row r="20" spans="2:12" ht="16.5" customHeight="1" x14ac:dyDescent="0.35">
      <c r="H20" s="5" t="s">
        <v>46</v>
      </c>
      <c r="I20" s="6"/>
      <c r="J20" s="6"/>
      <c r="K20" s="7">
        <f>PersonnelExpensesTable[[#This Row],[ACTUAL]]+(10^-6)*ROW(PersonnelExpensesTable[[#This Row],[ACTUAL]])</f>
        <v>1.9999999999999998E-5</v>
      </c>
      <c r="L20" s="6">
        <f>PersonnelExpensesTable[[#This Row],[ESTIMATED]]-PersonnelExpensesTable[[#This Row],[ACTUAL]]</f>
        <v>0</v>
      </c>
    </row>
    <row r="21" spans="2:12" ht="16.5" customHeight="1" x14ac:dyDescent="0.35">
      <c r="H21" s="5" t="s">
        <v>44</v>
      </c>
      <c r="I21" s="6"/>
      <c r="J21" s="6"/>
      <c r="K21" s="7">
        <f>PersonnelExpensesTable[[#This Row],[ACTUAL]]+(10^-6)*ROW(PersonnelExpensesTable[[#This Row],[ACTUAL]])</f>
        <v>2.0999999999999999E-5</v>
      </c>
      <c r="L21" s="6">
        <f>PersonnelExpensesTable[[#This Row],[ESTIMATED]]-PersonnelExpensesTable[[#This Row],[ACTUAL]]</f>
        <v>0</v>
      </c>
    </row>
    <row r="22" spans="2:12" ht="16.5" customHeight="1" x14ac:dyDescent="0.35">
      <c r="H22" s="5" t="s">
        <v>42</v>
      </c>
      <c r="I22" s="6"/>
      <c r="J22" s="6"/>
      <c r="K22" s="7">
        <f>PersonnelExpensesTable[[#This Row],[ACTUAL]]+(10^-6)*ROW(PersonnelExpensesTable[[#This Row],[ACTUAL]])</f>
        <v>2.1999999999999999E-5</v>
      </c>
      <c r="L22" s="6">
        <f>PersonnelExpensesTable[[#This Row],[ESTIMATED]]-PersonnelExpensesTable[[#This Row],[ACTUAL]]</f>
        <v>0</v>
      </c>
    </row>
    <row r="23" spans="2:12" ht="16.5" customHeight="1" x14ac:dyDescent="0.35">
      <c r="H23" s="5" t="s">
        <v>43</v>
      </c>
      <c r="I23" s="6"/>
      <c r="J23" s="6"/>
      <c r="K23" s="7">
        <f>PersonnelExpensesTable[[#This Row],[ACTUAL]]+(10^-6)*ROW(PersonnelExpensesTable[[#This Row],[ACTUAL]])</f>
        <v>2.3E-5</v>
      </c>
      <c r="L23" s="6">
        <f>PersonnelExpensesTable[[#This Row],[ESTIMATED]]-PersonnelExpensesTable[[#This Row],[ACTUAL]]</f>
        <v>0</v>
      </c>
    </row>
    <row r="24" spans="2:12" ht="16.5" customHeight="1" x14ac:dyDescent="0.35">
      <c r="H24" s="5" t="s">
        <v>27</v>
      </c>
      <c r="I24" s="7">
        <f>SUBTOTAL(109,PersonnelExpensesTable[ESTIMATED])</f>
        <v>0</v>
      </c>
      <c r="J24" s="7"/>
      <c r="K24" s="7"/>
      <c r="L24" s="7">
        <f>SUBTOTAL(109,PersonnelExpensesTable[DIFFERENCE])</f>
        <v>0</v>
      </c>
    </row>
    <row r="25" spans="2:12" ht="16.5" customHeight="1" x14ac:dyDescent="0.35">
      <c r="H25" s="54"/>
      <c r="I25" s="54"/>
      <c r="J25" s="54"/>
      <c r="K25" s="54"/>
      <c r="L25" s="54"/>
    </row>
    <row r="26" spans="2:12" ht="16.5" customHeight="1" x14ac:dyDescent="0.35">
      <c r="E26" s="19"/>
      <c r="F26" s="19"/>
      <c r="H26" s="5" t="s">
        <v>22</v>
      </c>
      <c r="I26" s="3" t="s">
        <v>5</v>
      </c>
      <c r="J26" s="3" t="s">
        <v>6</v>
      </c>
      <c r="K26" s="3" t="s">
        <v>4</v>
      </c>
      <c r="L26" s="3" t="s">
        <v>7</v>
      </c>
    </row>
    <row r="27" spans="2:12" ht="16.5" customHeight="1" x14ac:dyDescent="0.35">
      <c r="D27" s="20"/>
      <c r="H27" s="5" t="s">
        <v>58</v>
      </c>
      <c r="I27" s="6"/>
      <c r="J27" s="6"/>
      <c r="K27" s="3">
        <f>OperatingExpensesTable[[#This Row],[ACTUAL]]+(10^-6)*ROW(OperatingExpensesTable[[#This Row],[ACTUAL]])</f>
        <v>2.6999999999999999E-5</v>
      </c>
      <c r="L27" s="3">
        <f>OperatingExpensesTable[[#This Row],[ESTIMATED]]-OperatingExpensesTable[[#This Row],[ACTUAL]]</f>
        <v>0</v>
      </c>
    </row>
    <row r="28" spans="2:12" ht="16.5" customHeight="1" x14ac:dyDescent="0.35">
      <c r="D28" s="20"/>
      <c r="F28" s="19"/>
      <c r="H28" s="5" t="s">
        <v>57</v>
      </c>
      <c r="I28" s="6"/>
      <c r="J28" s="6"/>
      <c r="K28" s="3">
        <f>OperatingExpensesTable[[#This Row],[ACTUAL]]+(10^-6)*ROW(OperatingExpensesTable[[#This Row],[ACTUAL]])</f>
        <v>2.8E-5</v>
      </c>
      <c r="L28" s="3">
        <f>OperatingExpensesTable[[#This Row],[ESTIMATED]]-OperatingExpensesTable[[#This Row],[ACTUAL]]</f>
        <v>0</v>
      </c>
    </row>
    <row r="29" spans="2:12" ht="16.5" customHeight="1" x14ac:dyDescent="0.35">
      <c r="D29" s="20"/>
      <c r="F29" s="21"/>
      <c r="H29" s="5" t="s">
        <v>24</v>
      </c>
      <c r="I29" s="6"/>
      <c r="J29" s="6"/>
      <c r="K29" s="3">
        <f>OperatingExpensesTable[[#This Row],[ACTUAL]]+(10^-6)*ROW(OperatingExpensesTable[[#This Row],[ACTUAL]])</f>
        <v>2.9E-5</v>
      </c>
      <c r="L29" s="3">
        <f>OperatingExpensesTable[[#This Row],[ESTIMATED]]-OperatingExpensesTable[[#This Row],[ACTUAL]]</f>
        <v>0</v>
      </c>
    </row>
    <row r="30" spans="2:12" ht="16.5" customHeight="1" x14ac:dyDescent="0.35">
      <c r="B30" s="55"/>
      <c r="C30" s="55"/>
      <c r="D30" s="55"/>
      <c r="E30" s="19"/>
      <c r="F30" s="19"/>
      <c r="H30" s="5" t="s">
        <v>38</v>
      </c>
      <c r="I30" s="6"/>
      <c r="J30" s="6"/>
      <c r="K30" s="3">
        <f>OperatingExpensesTable[[#This Row],[ACTUAL]]+(10^-6)*ROW(OperatingExpensesTable[[#This Row],[ACTUAL]])</f>
        <v>2.9999999999999997E-5</v>
      </c>
      <c r="L30" s="3">
        <f>OperatingExpensesTable[[#This Row],[ESTIMATED]]-OperatingExpensesTable[[#This Row],[ACTUAL]]</f>
        <v>0</v>
      </c>
    </row>
    <row r="31" spans="2:12" ht="16.5" customHeight="1" x14ac:dyDescent="0.35">
      <c r="B31" s="22" t="s">
        <v>10</v>
      </c>
      <c r="C31" s="22"/>
      <c r="D31" s="22"/>
      <c r="E31" s="22"/>
      <c r="H31" s="5" t="s">
        <v>39</v>
      </c>
      <c r="I31" s="6"/>
      <c r="J31" s="6"/>
      <c r="K31" s="3">
        <f>OperatingExpensesTable[[#This Row],[ACTUAL]]+(10^-6)*ROW(OperatingExpensesTable[[#This Row],[ACTUAL]])</f>
        <v>3.1000000000000001E-5</v>
      </c>
      <c r="L31" s="3">
        <f>OperatingExpensesTable[[#This Row],[ESTIMATED]]-OperatingExpensesTable[[#This Row],[ACTUAL]]</f>
        <v>0</v>
      </c>
    </row>
    <row r="32" spans="2:12" ht="16.5" customHeight="1" x14ac:dyDescent="0.35">
      <c r="B32" s="23" t="s">
        <v>11</v>
      </c>
      <c r="C32" s="2" t="s">
        <v>12</v>
      </c>
      <c r="D32" s="2" t="s">
        <v>13</v>
      </c>
      <c r="E32" s="2" t="s">
        <v>16</v>
      </c>
      <c r="H32" s="5" t="s">
        <v>56</v>
      </c>
      <c r="I32" s="6"/>
      <c r="J32" s="6"/>
      <c r="K32" s="3">
        <f>OperatingExpensesTable[[#This Row],[ACTUAL]]+(10^-6)*ROW(OperatingExpensesTable[[#This Row],[ACTUAL]])</f>
        <v>3.1999999999999999E-5</v>
      </c>
      <c r="L32" s="3">
        <f>OperatingExpensesTable[[#This Row],[ESTIMATED]]-OperatingExpensesTable[[#This Row],[ACTUAL]]</f>
        <v>0</v>
      </c>
    </row>
    <row r="33" spans="2:17" ht="16.5" customHeight="1" x14ac:dyDescent="0.35">
      <c r="B33" s="5" t="str">
        <f>INDEX(OperatingExpensesTable[],MATCH(Top5Expenses[[#This Row],[AMOUNT]],OperatingExpensesTable[Top 5 Amount],0),1)</f>
        <v>Other</v>
      </c>
      <c r="C33" s="24">
        <f>LARGE(OperatingExpensesTable[Top 5 Amount],1)</f>
        <v>5.4999999999999995E-5</v>
      </c>
      <c r="D33" s="28" t="e">
        <f>Top5Expenses[[#This Row],[AMOUNT]]/$D$7</f>
        <v>#DIV/0!</v>
      </c>
      <c r="E33" s="6">
        <f>Top5Expenses[[#This Row],[AMOUNT]]*0.15</f>
        <v>8.2499999999999989E-6</v>
      </c>
      <c r="H33" s="5" t="s">
        <v>41</v>
      </c>
      <c r="I33" s="6"/>
      <c r="J33" s="6"/>
      <c r="K33" s="3">
        <f>OperatingExpensesTable[[#This Row],[ACTUAL]]+(10^-6)*ROW(OperatingExpensesTable[[#This Row],[ACTUAL]])</f>
        <v>3.2999999999999996E-5</v>
      </c>
      <c r="L33" s="3">
        <f>OperatingExpensesTable[[#This Row],[ESTIMATED]]-OperatingExpensesTable[[#This Row],[ACTUAL]]</f>
        <v>0</v>
      </c>
    </row>
    <row r="34" spans="2:17" ht="16.5" customHeight="1" x14ac:dyDescent="0.35">
      <c r="B34" s="5">
        <f>INDEX(OperatingExpensesTable[],MATCH(Top5Expenses[[#This Row],[AMOUNT]],OperatingExpensesTable[Top 5 Amount],0),1)</f>
        <v>0</v>
      </c>
      <c r="C34" s="4">
        <f>LARGE(OperatingExpensesTable[Top 5 Amount],2)</f>
        <v>5.3999999999999998E-5</v>
      </c>
      <c r="D34" s="28" t="e">
        <f>Top5Expenses[[#This Row],[AMOUNT]]/$D$7</f>
        <v>#DIV/0!</v>
      </c>
      <c r="E34" s="6">
        <f>Top5Expenses[[#This Row],[AMOUNT]]*0.15</f>
        <v>8.0999999999999987E-6</v>
      </c>
      <c r="H34" s="5" t="s">
        <v>23</v>
      </c>
      <c r="I34" s="6"/>
      <c r="J34" s="6"/>
      <c r="K34" s="3">
        <f>OperatingExpensesTable[[#This Row],[ACTUAL]]+(10^-6)*ROW(OperatingExpensesTable[[#This Row],[ACTUAL]])</f>
        <v>3.4E-5</v>
      </c>
      <c r="L34" s="3">
        <f>OperatingExpensesTable[[#This Row],[ESTIMATED]]-OperatingExpensesTable[[#This Row],[ACTUAL]]</f>
        <v>0</v>
      </c>
    </row>
    <row r="35" spans="2:17" ht="16.5" customHeight="1" x14ac:dyDescent="0.35">
      <c r="B35" s="5">
        <f>INDEX(OperatingExpensesTable[],MATCH(Top5Expenses[[#This Row],[AMOUNT]],OperatingExpensesTable[Top 5 Amount],0),1)</f>
        <v>0</v>
      </c>
      <c r="C35" s="4">
        <f>LARGE(OperatingExpensesTable[Top 5 Amount],3)</f>
        <v>5.3000000000000001E-5</v>
      </c>
      <c r="D35" s="28" t="e">
        <f>Top5Expenses[[#This Row],[AMOUNT]]/$D$7</f>
        <v>#DIV/0!</v>
      </c>
      <c r="E35" s="6">
        <f>Top5Expenses[[#This Row],[AMOUNT]]*0.15</f>
        <v>7.9500000000000001E-6</v>
      </c>
      <c r="H35" s="5" t="s">
        <v>49</v>
      </c>
      <c r="I35" s="6"/>
      <c r="J35" s="6"/>
      <c r="K35" s="3">
        <f>OperatingExpensesTable[[#This Row],[ACTUAL]]+(10^-6)*ROW(OperatingExpensesTable[[#This Row],[ACTUAL]])</f>
        <v>3.4999999999999997E-5</v>
      </c>
      <c r="L35" s="3">
        <f>OperatingExpensesTable[[#This Row],[ESTIMATED]]-OperatingExpensesTable[[#This Row],[ACTUAL]]</f>
        <v>0</v>
      </c>
    </row>
    <row r="36" spans="2:17" ht="16.5" customHeight="1" x14ac:dyDescent="0.35">
      <c r="B36" s="5">
        <f>INDEX(OperatingExpensesTable[],MATCH(Top5Expenses[[#This Row],[AMOUNT]],OperatingExpensesTable[Top 5 Amount],0),1)</f>
        <v>0</v>
      </c>
      <c r="C36" s="4">
        <f>LARGE(OperatingExpensesTable[Top 5 Amount],4)</f>
        <v>5.1999999999999997E-5</v>
      </c>
      <c r="D36" s="28" t="e">
        <f>Top5Expenses[[#This Row],[AMOUNT]]/$D$7</f>
        <v>#DIV/0!</v>
      </c>
      <c r="E36" s="6">
        <f>Top5Expenses[[#This Row],[AMOUNT]]*0.15</f>
        <v>7.7999999999999999E-6</v>
      </c>
      <c r="H36" s="5" t="s">
        <v>28</v>
      </c>
      <c r="I36" s="6"/>
      <c r="J36" s="6"/>
      <c r="K36" s="6">
        <f>OperatingExpensesTable[[#This Row],[ACTUAL]]+(10^-6)*ROW(OperatingExpensesTable[[#This Row],[ACTUAL]])</f>
        <v>3.6000000000000001E-5</v>
      </c>
      <c r="L36" s="6">
        <f>OperatingExpensesTable[[#This Row],[ESTIMATED]]-OperatingExpensesTable[[#This Row],[ACTUAL]]</f>
        <v>0</v>
      </c>
      <c r="O36" s="57"/>
      <c r="P36" s="57"/>
      <c r="Q36" s="57"/>
    </row>
    <row r="37" spans="2:17" ht="16.5" customHeight="1" x14ac:dyDescent="0.35">
      <c r="B37" s="5">
        <f>INDEX(OperatingExpensesTable[],MATCH(Top5Expenses[[#This Row],[AMOUNT]],OperatingExpensesTable[Top 5 Amount],0),1)</f>
        <v>0</v>
      </c>
      <c r="C37" s="4">
        <f>LARGE(OperatingExpensesTable[Top 5 Amount],5)</f>
        <v>5.1E-5</v>
      </c>
      <c r="D37" s="28" t="e">
        <f>Top5Expenses[[#This Row],[AMOUNT]]/$D$7</f>
        <v>#DIV/0!</v>
      </c>
      <c r="E37" s="6">
        <f>Top5Expenses[[#This Row],[AMOUNT]]*0.15</f>
        <v>7.6499999999999996E-6</v>
      </c>
      <c r="H37" s="5" t="s">
        <v>29</v>
      </c>
      <c r="I37" s="6"/>
      <c r="J37" s="6"/>
      <c r="K37" s="6">
        <f>OperatingExpensesTable[[#This Row],[ACTUAL]]+(10^-6)*ROW(OperatingExpensesTable[[#This Row],[ACTUAL]])</f>
        <v>3.6999999999999998E-5</v>
      </c>
      <c r="L37" s="6">
        <f>OperatingExpensesTable[[#This Row],[ESTIMATED]]-OperatingExpensesTable[[#This Row],[ACTUAL]]</f>
        <v>0</v>
      </c>
      <c r="O37" s="58"/>
      <c r="P37" s="57"/>
      <c r="Q37" s="57"/>
    </row>
    <row r="38" spans="2:17" ht="16.5" customHeight="1" x14ac:dyDescent="0.35">
      <c r="B38" s="5" t="s">
        <v>1</v>
      </c>
      <c r="C38" s="25">
        <f>SUBTOTAL(109,Top5Expenses[AMOUNT])</f>
        <v>2.6499999999999999E-4</v>
      </c>
      <c r="D38" s="29" t="e">
        <f>SUBTOTAL(109,Top5Expenses[% OF EXPENSES])</f>
        <v>#DIV/0!</v>
      </c>
      <c r="E38" s="6">
        <f>SUBTOTAL(109,Top5Expenses[15% REDUCTION])</f>
        <v>3.974999999999999E-5</v>
      </c>
      <c r="H38" s="5" t="s">
        <v>30</v>
      </c>
      <c r="I38" s="6"/>
      <c r="J38" s="6"/>
      <c r="K38" s="6">
        <f>OperatingExpensesTable[[#This Row],[ACTUAL]]+(10^-6)*ROW(OperatingExpensesTable[[#This Row],[ACTUAL]])</f>
        <v>3.7999999999999995E-5</v>
      </c>
      <c r="L38" s="6">
        <f>OperatingExpensesTable[[#This Row],[ESTIMATED]]-OperatingExpensesTable[[#This Row],[ACTUAL]]</f>
        <v>0</v>
      </c>
      <c r="O38" s="57"/>
      <c r="P38" s="57"/>
      <c r="Q38" s="57"/>
    </row>
    <row r="39" spans="2:17" ht="15.95" customHeight="1" x14ac:dyDescent="0.35">
      <c r="B39" s="14" t="s">
        <v>21</v>
      </c>
      <c r="H39" s="5" t="s">
        <v>32</v>
      </c>
      <c r="I39" s="6"/>
      <c r="J39" s="6"/>
      <c r="K39" s="6">
        <f>OperatingExpensesTable[[#This Row],[ACTUAL]]+(10^-6)*ROW(OperatingExpensesTable[[#This Row],[ACTUAL]])</f>
        <v>3.8999999999999999E-5</v>
      </c>
      <c r="L39" s="6">
        <f>OperatingExpensesTable[[#This Row],[ESTIMATED]]-OperatingExpensesTable[[#This Row],[ACTUAL]]</f>
        <v>0</v>
      </c>
      <c r="O39" s="57"/>
      <c r="P39" s="57"/>
      <c r="Q39" s="57"/>
    </row>
    <row r="40" spans="2:17" ht="15.95" customHeight="1" x14ac:dyDescent="0.35">
      <c r="H40" s="5" t="s">
        <v>31</v>
      </c>
      <c r="I40" s="6"/>
      <c r="J40" s="6"/>
      <c r="K40" s="6">
        <f>OperatingExpensesTable[[#This Row],[ACTUAL]]+(10^-6)*ROW(OperatingExpensesTable[[#This Row],[ACTUAL]])</f>
        <v>3.9999999999999996E-5</v>
      </c>
      <c r="L40" s="6">
        <f>OperatingExpensesTable[[#This Row],[ESTIMATED]]-OperatingExpensesTable[[#This Row],[ACTUAL]]</f>
        <v>0</v>
      </c>
      <c r="O40" s="57"/>
      <c r="P40" s="57"/>
      <c r="Q40" s="57"/>
    </row>
    <row r="41" spans="2:17" ht="15.95" customHeight="1" thickBot="1" x14ac:dyDescent="0.4">
      <c r="H41" s="5" t="s">
        <v>45</v>
      </c>
      <c r="I41" s="6"/>
      <c r="J41" s="6"/>
      <c r="K41" s="6">
        <f>OperatingExpensesTable[[#This Row],[ACTUAL]]+(10^-6)*ROW(OperatingExpensesTable[[#This Row],[ACTUAL]])</f>
        <v>4.1E-5</v>
      </c>
      <c r="L41" s="6">
        <f>OperatingExpensesTable[[#This Row],[ESTIMATED]]-OperatingExpensesTable[[#This Row],[ACTUAL]]</f>
        <v>0</v>
      </c>
      <c r="O41" s="57"/>
      <c r="P41" s="57"/>
      <c r="Q41" s="57"/>
    </row>
    <row r="42" spans="2:17" ht="15.95" customHeight="1" x14ac:dyDescent="0.35">
      <c r="B42" s="37" t="s">
        <v>50</v>
      </c>
      <c r="C42" s="38"/>
      <c r="H42" s="5"/>
      <c r="I42" s="6"/>
      <c r="J42" s="6"/>
      <c r="K42" s="6">
        <f>OperatingExpensesTable[[#This Row],[ACTUAL]]+(10^-6)*ROW(OperatingExpensesTable[[#This Row],[ACTUAL]])</f>
        <v>4.1999999999999998E-5</v>
      </c>
      <c r="L42" s="6">
        <f>OperatingExpensesTable[[#This Row],[ESTIMATED]]-OperatingExpensesTable[[#This Row],[ACTUAL]]</f>
        <v>0</v>
      </c>
      <c r="O42" s="57"/>
      <c r="P42" s="57"/>
      <c r="Q42" s="57"/>
    </row>
    <row r="43" spans="2:17" ht="15.95" customHeight="1" x14ac:dyDescent="0.35">
      <c r="B43" s="39" t="s">
        <v>51</v>
      </c>
      <c r="C43" s="40"/>
      <c r="H43" s="5"/>
      <c r="I43" s="6"/>
      <c r="J43" s="6"/>
      <c r="K43" s="6">
        <f>OperatingExpensesTable[[#This Row],[ACTUAL]]+(10^-6)*ROW(OperatingExpensesTable[[#This Row],[ACTUAL]])</f>
        <v>4.2999999999999995E-5</v>
      </c>
      <c r="L43" s="6">
        <f>OperatingExpensesTable[[#This Row],[ESTIMATED]]-OperatingExpensesTable[[#This Row],[ACTUAL]]</f>
        <v>0</v>
      </c>
      <c r="O43" s="57"/>
      <c r="P43" s="57"/>
      <c r="Q43" s="57"/>
    </row>
    <row r="44" spans="2:17" ht="15.95" customHeight="1" x14ac:dyDescent="0.35">
      <c r="B44" s="39" t="s">
        <v>54</v>
      </c>
      <c r="C44" s="40"/>
      <c r="H44" s="5"/>
      <c r="I44" s="6"/>
      <c r="J44" s="6"/>
      <c r="K44" s="6">
        <f>OperatingExpensesTable[[#This Row],[ACTUAL]]+(10^-6)*ROW(OperatingExpensesTable[[#This Row],[ACTUAL]])</f>
        <v>4.3999999999999999E-5</v>
      </c>
      <c r="L44" s="6">
        <f>OperatingExpensesTable[[#This Row],[ESTIMATED]]-OperatingExpensesTable[[#This Row],[ACTUAL]]</f>
        <v>0</v>
      </c>
      <c r="O44" s="57"/>
      <c r="P44" s="57"/>
      <c r="Q44" s="57"/>
    </row>
    <row r="45" spans="2:17" ht="15.95" customHeight="1" x14ac:dyDescent="0.35">
      <c r="B45" s="39" t="s">
        <v>52</v>
      </c>
      <c r="C45" s="40"/>
      <c r="H45" s="5"/>
      <c r="I45" s="6"/>
      <c r="J45" s="6"/>
      <c r="K45" s="6">
        <f>OperatingExpensesTable[[#This Row],[ACTUAL]]+(10^-6)*ROW(OperatingExpensesTable[[#This Row],[ACTUAL]])</f>
        <v>4.4999999999999996E-5</v>
      </c>
      <c r="L45" s="6">
        <f>OperatingExpensesTable[[#This Row],[ESTIMATED]]-OperatingExpensesTable[[#This Row],[ACTUAL]]</f>
        <v>0</v>
      </c>
      <c r="O45" s="57"/>
      <c r="P45" s="57"/>
      <c r="Q45" s="57"/>
    </row>
    <row r="46" spans="2:17" ht="15.95" customHeight="1" x14ac:dyDescent="0.35">
      <c r="B46" s="39" t="s">
        <v>53</v>
      </c>
      <c r="C46" s="40"/>
      <c r="H46" s="5"/>
      <c r="I46" s="6"/>
      <c r="J46" s="6"/>
      <c r="K46" s="6">
        <f>OperatingExpensesTable[[#This Row],[ACTUAL]]+(10^-6)*ROW(OperatingExpensesTable[[#This Row],[ACTUAL]])</f>
        <v>4.6E-5</v>
      </c>
      <c r="L46" s="6">
        <f>OperatingExpensesTable[[#This Row],[ESTIMATED]]-OperatingExpensesTable[[#This Row],[ACTUAL]]</f>
        <v>0</v>
      </c>
      <c r="O46" s="57"/>
      <c r="P46" s="57"/>
      <c r="Q46" s="57"/>
    </row>
    <row r="47" spans="2:17" ht="15.95" customHeight="1" thickBot="1" x14ac:dyDescent="0.4">
      <c r="B47" s="42"/>
      <c r="C47" s="44"/>
      <c r="H47" s="5"/>
      <c r="I47" s="6"/>
      <c r="J47" s="6"/>
      <c r="K47" s="6">
        <f>OperatingExpensesTable[[#This Row],[ACTUAL]]+(10^-6)*ROW(OperatingExpensesTable[[#This Row],[ACTUAL]])</f>
        <v>4.6999999999999997E-5</v>
      </c>
      <c r="L47" s="6">
        <f>OperatingExpensesTable[[#This Row],[ESTIMATED]]-OperatingExpensesTable[[#This Row],[ACTUAL]]</f>
        <v>0</v>
      </c>
      <c r="O47" s="57"/>
      <c r="P47" s="57"/>
      <c r="Q47" s="57"/>
    </row>
    <row r="48" spans="2:17" ht="15.95" customHeight="1" thickBot="1" x14ac:dyDescent="0.4">
      <c r="H48" s="5"/>
      <c r="I48" s="6"/>
      <c r="J48" s="6"/>
      <c r="K48" s="6">
        <f>OperatingExpensesTable[[#This Row],[ACTUAL]]+(10^-6)*ROW(OperatingExpensesTable[[#This Row],[ACTUAL]])</f>
        <v>4.8000000000000001E-5</v>
      </c>
      <c r="L48" s="6">
        <f>OperatingExpensesTable[[#This Row],[ESTIMATED]]-OperatingExpensesTable[[#This Row],[ACTUAL]]</f>
        <v>0</v>
      </c>
      <c r="O48" s="57"/>
      <c r="P48" s="57"/>
      <c r="Q48" s="57"/>
    </row>
    <row r="49" spans="2:12" ht="15.95" customHeight="1" x14ac:dyDescent="0.35">
      <c r="B49" s="37"/>
      <c r="C49" s="49"/>
      <c r="D49" s="51"/>
      <c r="H49" s="5"/>
      <c r="I49" s="6"/>
      <c r="J49" s="6"/>
      <c r="K49" s="6">
        <f>OperatingExpensesTable[[#This Row],[ACTUAL]]+(10^-6)*ROW(OperatingExpensesTable[[#This Row],[ACTUAL]])</f>
        <v>4.8999999999999998E-5</v>
      </c>
      <c r="L49" s="6">
        <f>OperatingExpensesTable[[#This Row],[ESTIMATED]]-OperatingExpensesTable[[#This Row],[ACTUAL]]</f>
        <v>0</v>
      </c>
    </row>
    <row r="50" spans="2:12" ht="15.95" customHeight="1" x14ac:dyDescent="0.35">
      <c r="B50" s="39"/>
      <c r="C50" s="50"/>
      <c r="D50" s="52"/>
      <c r="H50" s="5"/>
      <c r="I50" s="6"/>
      <c r="J50" s="6"/>
      <c r="K50" s="6">
        <f>OperatingExpensesTable[[#This Row],[ACTUAL]]+(10^-6)*ROW(OperatingExpensesTable[[#This Row],[ACTUAL]])</f>
        <v>4.9999999999999996E-5</v>
      </c>
      <c r="L50" s="6">
        <f>OperatingExpensesTable[[#This Row],[ESTIMATED]]-OperatingExpensesTable[[#This Row],[ACTUAL]]</f>
        <v>0</v>
      </c>
    </row>
    <row r="51" spans="2:12" ht="15.95" customHeight="1" x14ac:dyDescent="0.35">
      <c r="B51" s="39"/>
      <c r="C51" s="45"/>
      <c r="D51" s="41"/>
      <c r="H51" s="5"/>
      <c r="I51" s="6"/>
      <c r="J51" s="6"/>
      <c r="K51" s="6">
        <f>OperatingExpensesTable[[#This Row],[ACTUAL]]+(10^-6)*ROW(OperatingExpensesTable[[#This Row],[ACTUAL]])</f>
        <v>5.1E-5</v>
      </c>
      <c r="L51" s="6">
        <f>OperatingExpensesTable[[#This Row],[ESTIMATED]]-OperatingExpensesTable[[#This Row],[ACTUAL]]</f>
        <v>0</v>
      </c>
    </row>
    <row r="52" spans="2:12" ht="15.95" customHeight="1" x14ac:dyDescent="0.35">
      <c r="B52" s="39" t="s">
        <v>55</v>
      </c>
      <c r="C52" s="46"/>
      <c r="D52" s="41"/>
      <c r="H52" s="5"/>
      <c r="I52" s="6"/>
      <c r="J52" s="6"/>
      <c r="K52" s="6">
        <f>OperatingExpensesTable[[#This Row],[ACTUAL]]+(10^-6)*ROW(OperatingExpensesTable[[#This Row],[ACTUAL]])</f>
        <v>5.1999999999999997E-5</v>
      </c>
      <c r="L52" s="6">
        <f>OperatingExpensesTable[[#This Row],[ESTIMATED]]-OperatingExpensesTable[[#This Row],[ACTUAL]]</f>
        <v>0</v>
      </c>
    </row>
    <row r="53" spans="2:12" ht="15.95" customHeight="1" x14ac:dyDescent="0.35">
      <c r="B53" s="39" t="s">
        <v>54</v>
      </c>
      <c r="C53" s="46"/>
      <c r="D53" s="41"/>
      <c r="H53" s="5"/>
      <c r="I53" s="6"/>
      <c r="J53" s="6"/>
      <c r="K53" s="6">
        <f>OperatingExpensesTable[[#This Row],[ACTUAL]]+(10^-6)*ROW(OperatingExpensesTable[[#This Row],[ACTUAL]])</f>
        <v>5.3000000000000001E-5</v>
      </c>
      <c r="L53" s="6">
        <f>OperatingExpensesTable[[#This Row],[ESTIMATED]]-OperatingExpensesTable[[#This Row],[ACTUAL]]</f>
        <v>0</v>
      </c>
    </row>
    <row r="54" spans="2:12" ht="15.95" customHeight="1" x14ac:dyDescent="0.35">
      <c r="B54" s="39" t="s">
        <v>53</v>
      </c>
      <c r="C54" s="46"/>
      <c r="D54" s="41"/>
      <c r="H54" s="5"/>
      <c r="I54" s="6"/>
      <c r="J54" s="6"/>
      <c r="K54" s="6">
        <f>OperatingExpensesTable[[#This Row],[ACTUAL]]+(10^-6)*ROW(OperatingExpensesTable[[#This Row],[ACTUAL]])</f>
        <v>5.3999999999999998E-5</v>
      </c>
      <c r="L54" s="6">
        <f>OperatingExpensesTable[[#This Row],[ESTIMATED]]-OperatingExpensesTable[[#This Row],[ACTUAL]]</f>
        <v>0</v>
      </c>
    </row>
    <row r="55" spans="2:12" ht="15.95" customHeight="1" x14ac:dyDescent="0.35">
      <c r="B55" s="39"/>
      <c r="C55" s="45"/>
      <c r="D55" s="41"/>
      <c r="H55" s="5" t="s">
        <v>0</v>
      </c>
      <c r="I55" s="6">
        <v>1000</v>
      </c>
      <c r="J55" s="6"/>
      <c r="K55" s="6">
        <f>OperatingExpensesTable[[#This Row],[ACTUAL]]+(10^-6)*ROW(OperatingExpensesTable[[#This Row],[ACTUAL]])</f>
        <v>5.4999999999999995E-5</v>
      </c>
      <c r="L55" s="6">
        <f>OperatingExpensesTable[[#This Row],[ESTIMATED]]-OperatingExpensesTable[[#This Row],[ACTUAL]]</f>
        <v>1000</v>
      </c>
    </row>
    <row r="56" spans="2:12" ht="15.95" customHeight="1" thickBot="1" x14ac:dyDescent="0.4">
      <c r="B56" s="47"/>
      <c r="C56" s="48"/>
      <c r="D56" s="43"/>
      <c r="H56" s="5" t="s">
        <v>15</v>
      </c>
      <c r="I56" s="7">
        <f>SUBTOTAL(109,OperatingExpensesTable[ESTIMATED])</f>
        <v>1000</v>
      </c>
      <c r="J56" s="7">
        <f>SUBTOTAL(109,OperatingExpensesTable[ACTUAL])</f>
        <v>0</v>
      </c>
      <c r="K56" s="7"/>
      <c r="L56" s="7">
        <f>SUBTOTAL(109,OperatingExpensesTable[DIFFERENCE])</f>
        <v>1000</v>
      </c>
    </row>
    <row r="57" spans="2:12" ht="15.95" customHeight="1" x14ac:dyDescent="0.35">
      <c r="B57" s="45"/>
      <c r="C57" s="45"/>
      <c r="D57" s="45"/>
      <c r="H57" s="30" t="s">
        <v>21</v>
      </c>
    </row>
    <row r="58" spans="2:12" ht="15.95" customHeight="1" x14ac:dyDescent="0.35">
      <c r="B58" s="45"/>
      <c r="C58" s="45"/>
      <c r="D58" s="45"/>
    </row>
  </sheetData>
  <mergeCells count="4">
    <mergeCell ref="H25:L25"/>
    <mergeCell ref="H10:L10"/>
    <mergeCell ref="B30:D30"/>
    <mergeCell ref="L3:M3"/>
  </mergeCells>
  <printOptions horizontalCentered="1"/>
  <pageMargins left="0.2" right="0.2" top="0.25" bottom="0.25" header="0" footer="0"/>
  <pageSetup scale="57" fitToHeight="0" orientation="portrait" r:id="rId1"/>
  <ignoredErrors>
    <ignoredError sqref="E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0" id="{CA679A58-33B3-4E23-B41D-223F287AF956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L27:L55 L6:L8 L12:L23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5" sqref="A2:B15"/>
    </sheetView>
  </sheetViews>
  <sheetFormatPr defaultRowHeight="17.25" x14ac:dyDescent="0.35"/>
  <cols>
    <col min="1" max="1" width="31.625" customWidth="1"/>
    <col min="2" max="2" width="33.25" customWidth="1"/>
  </cols>
  <sheetData>
    <row r="1" spans="1:2" ht="18" thickBot="1" x14ac:dyDescent="0.4">
      <c r="A1" s="34" t="s">
        <v>47</v>
      </c>
      <c r="B1" s="35" t="s">
        <v>48</v>
      </c>
    </row>
    <row r="2" spans="1:2" x14ac:dyDescent="0.35">
      <c r="A2" s="33"/>
      <c r="B2" s="36"/>
    </row>
    <row r="3" spans="1:2" x14ac:dyDescent="0.35">
      <c r="A3" s="32"/>
      <c r="B3" s="36"/>
    </row>
    <row r="4" spans="1:2" x14ac:dyDescent="0.35">
      <c r="A4" s="32"/>
      <c r="B4" s="36"/>
    </row>
    <row r="5" spans="1:2" x14ac:dyDescent="0.35">
      <c r="A5" s="32"/>
      <c r="B5" s="36"/>
    </row>
    <row r="6" spans="1:2" x14ac:dyDescent="0.35">
      <c r="A6" s="32"/>
      <c r="B6" s="36"/>
    </row>
    <row r="7" spans="1:2" x14ac:dyDescent="0.35">
      <c r="A7" s="32"/>
      <c r="B7" s="36"/>
    </row>
    <row r="8" spans="1:2" x14ac:dyDescent="0.35">
      <c r="A8" s="32"/>
      <c r="B8" s="36"/>
    </row>
    <row r="9" spans="1:2" x14ac:dyDescent="0.35">
      <c r="A9" s="32"/>
      <c r="B9" s="53"/>
    </row>
    <row r="10" spans="1:2" x14ac:dyDescent="0.35">
      <c r="A10" s="32"/>
    </row>
    <row r="11" spans="1:2" x14ac:dyDescent="0.35">
      <c r="A11" s="32"/>
      <c r="B11" s="36"/>
    </row>
    <row r="12" spans="1:2" x14ac:dyDescent="0.35">
      <c r="A12" s="32"/>
      <c r="B12" s="36"/>
    </row>
    <row r="13" spans="1:2" x14ac:dyDescent="0.35">
      <c r="A13" s="32"/>
      <c r="B13" s="36"/>
    </row>
    <row r="14" spans="1:2" x14ac:dyDescent="0.35">
      <c r="A14" s="32"/>
      <c r="B14" s="36"/>
    </row>
    <row r="15" spans="1:2" x14ac:dyDescent="0.35">
      <c r="A15" s="32"/>
      <c r="B15" s="36"/>
    </row>
    <row r="16" spans="1:2" x14ac:dyDescent="0.35">
      <c r="A16" s="32"/>
      <c r="B16" s="36"/>
    </row>
    <row r="17" spans="1:2" x14ac:dyDescent="0.35">
      <c r="A17" s="32"/>
      <c r="B17" s="36"/>
    </row>
    <row r="18" spans="1:2" x14ac:dyDescent="0.35">
      <c r="A18" s="32"/>
      <c r="B18" s="36"/>
    </row>
    <row r="19" spans="1:2" x14ac:dyDescent="0.35">
      <c r="A19" s="32"/>
      <c r="B19" s="36"/>
    </row>
    <row r="20" spans="1:2" x14ac:dyDescent="0.35">
      <c r="A20" s="32"/>
      <c r="B20" s="36"/>
    </row>
    <row r="21" spans="1:2" x14ac:dyDescent="0.35">
      <c r="A21" s="32"/>
      <c r="B21" s="36"/>
    </row>
    <row r="22" spans="1:2" x14ac:dyDescent="0.35">
      <c r="A22" s="32"/>
      <c r="B22" s="32"/>
    </row>
    <row r="23" spans="1:2" x14ac:dyDescent="0.35">
      <c r="A23" s="32"/>
      <c r="B23" s="32"/>
    </row>
    <row r="24" spans="1:2" x14ac:dyDescent="0.35">
      <c r="A24" s="32"/>
      <c r="B24" s="3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6E3B0B-7F90-4824-8437-3F3F396E91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Budget</vt:lpstr>
      <vt:lpstr>Clients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business budget</dc:title>
  <dc:creator>moomkin</dc:creator>
  <cp:keywords/>
  <cp:lastModifiedBy>moomkin</cp:lastModifiedBy>
  <dcterms:created xsi:type="dcterms:W3CDTF">2014-07-24T13:01:01Z</dcterms:created>
  <dcterms:modified xsi:type="dcterms:W3CDTF">2016-01-26T16:30:00Z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TC034580759991</vt:lpwstr>
  </property>
</Properties>
</file>